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12Stunden.CH\"/>
    </mc:Choice>
  </mc:AlternateContent>
  <xr:revisionPtr revIDLastSave="0" documentId="13_ncr:1_{E602D3DC-4757-45C9-B893-5FBD4A8A81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EG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6" i="1" l="1"/>
  <c r="M46" i="1"/>
  <c r="O43" i="1"/>
  <c r="O42" i="1"/>
  <c r="O41" i="1"/>
  <c r="O38" i="1"/>
  <c r="O37" i="1"/>
  <c r="O36" i="1"/>
  <c r="O35" i="1"/>
  <c r="O34" i="1"/>
  <c r="O33" i="1"/>
  <c r="O32" i="1"/>
  <c r="O31" i="1"/>
  <c r="O46" i="1" s="1"/>
  <c r="A42" i="1" l="1"/>
  <c r="A41" i="1"/>
  <c r="B8" i="1" l="1"/>
  <c r="B52" i="1"/>
  <c r="B53" i="1" s="1"/>
  <c r="B41" i="1"/>
  <c r="B32" i="1"/>
  <c r="B49" i="1" s="1"/>
  <c r="B30" i="1"/>
  <c r="B31" i="1" s="1"/>
  <c r="B48" i="1" s="1"/>
  <c r="B29" i="1"/>
  <c r="B33" i="1" s="1"/>
  <c r="B34" i="1" l="1"/>
  <c r="B51" i="1" s="1"/>
  <c r="B6" i="1"/>
  <c r="B46" i="1"/>
  <c r="B50" i="1"/>
  <c r="B47" i="1"/>
  <c r="B38" i="1"/>
  <c r="B39" i="1" l="1"/>
  <c r="B55" i="1"/>
  <c r="B56" i="1"/>
  <c r="B57" i="1" s="1"/>
  <c r="E58" i="1" s="1"/>
  <c r="B42" i="1"/>
  <c r="B43" i="1" l="1"/>
  <c r="B14" i="1" s="1"/>
  <c r="B15" i="1"/>
  <c r="B58" i="1"/>
  <c r="C58" i="1" s="1"/>
</calcChain>
</file>

<file path=xl/sharedStrings.xml><?xml version="1.0" encoding="utf-8"?>
<sst xmlns="http://schemas.openxmlformats.org/spreadsheetml/2006/main" count="153" uniqueCount="109">
  <si>
    <t>Start Time</t>
  </si>
  <si>
    <t>End Time</t>
  </si>
  <si>
    <t>Max km for one fuell</t>
  </si>
  <si>
    <t>Time gas</t>
  </si>
  <si>
    <t>Time for bonus</t>
  </si>
  <si>
    <t>Time for routing</t>
  </si>
  <si>
    <t>h</t>
  </si>
  <si>
    <t>km</t>
  </si>
  <si>
    <t>min</t>
  </si>
  <si>
    <t>Time for rest/24h</t>
  </si>
  <si>
    <t>AVQ overall</t>
  </si>
  <si>
    <t>km/h</t>
  </si>
  <si>
    <t>AVQon the go</t>
  </si>
  <si>
    <t>Rally Time</t>
  </si>
  <si>
    <t>Number of Gas Stops</t>
  </si>
  <si>
    <t>Time for Gas Stop</t>
  </si>
  <si>
    <t>Time for Routing</t>
  </si>
  <si>
    <t>Time for rest</t>
  </si>
  <si>
    <t>Start - Stop</t>
  </si>
  <si>
    <t>Distance/Fuell</t>
  </si>
  <si>
    <t>Gas Stop*Time for a stop</t>
  </si>
  <si>
    <t>Planed time for Routing</t>
  </si>
  <si>
    <t>Number of Sleep rest</t>
  </si>
  <si>
    <t>per 24h one long rest, -1 because last rest is end</t>
  </si>
  <si>
    <t>Number of Bonus</t>
  </si>
  <si>
    <t>Maximum Riding time</t>
  </si>
  <si>
    <t>Time for the ride with gas, planing, sleep - 0 bonus</t>
  </si>
  <si>
    <t>AVG Speed on ride</t>
  </si>
  <si>
    <t>With no Bonus, you have to ride with this speed</t>
  </si>
  <si>
    <t>Time for Bonus</t>
  </si>
  <si>
    <t>With my speed I have to ride this hours</t>
  </si>
  <si>
    <t>This is the Resttime I have for Bonus collection</t>
  </si>
  <si>
    <t>Max. number of Bonus I can collect</t>
  </si>
  <si>
    <t>Calculation with NO BONUS</t>
  </si>
  <si>
    <t>Calculation with Bonus</t>
  </si>
  <si>
    <t>fix to zerro</t>
  </si>
  <si>
    <t>With Bonus I need this speed while on route</t>
  </si>
  <si>
    <t>Possible?</t>
  </si>
  <si>
    <t>Manual entered at top</t>
  </si>
  <si>
    <t>Calc time for Boni</t>
  </si>
  <si>
    <t>Posible extra Boni</t>
  </si>
  <si>
    <t>Possible extra/REST time</t>
  </si>
  <si>
    <t>My Riding time</t>
  </si>
  <si>
    <t>in meilen</t>
  </si>
  <si>
    <t>mp/h</t>
  </si>
  <si>
    <t>in mp/h =</t>
  </si>
  <si>
    <t>RallyCalc für Rallys &gt; 24h - Autor Peter Ihlo</t>
  </si>
  <si>
    <t>Strecke in KM - geplant</t>
  </si>
  <si>
    <t>Startzeit (aktuell ET 2020)</t>
  </si>
  <si>
    <t>Endzeit (aktuell ET 2020)</t>
  </si>
  <si>
    <t>KM / Tankfüllung - im Rallymodus ca. 15% wenieger als Altag</t>
  </si>
  <si>
    <t>Erechnete Durchschnittsgeschwindigkeit über alles  (Gesamt KM / RallyZeit)</t>
  </si>
  <si>
    <t>Geschätzet Durchschnittsgeschwindigkeit in Fahrt</t>
  </si>
  <si>
    <t>Für Amiland</t>
  </si>
  <si>
    <t>Zeit zum Tanken - bei Multidayrallys lieber etwas mehr - weil am ende alles langsamer wird</t>
  </si>
  <si>
    <t>Zeit für Boni - bei Multidayrallys lieber etwas mehr - incl. Laufen, müde, …</t>
  </si>
  <si>
    <t>Falls plan ist noch unterwegs zu routen / oder 1h fixe extra pause, oder….</t>
  </si>
  <si>
    <t xml:space="preserve">Ruhezeit / 24h = Vom Anhalten bis wieder losfahren. </t>
  </si>
  <si>
    <t>Geschätzet Anzahl Boni (oder nach Planung exhte Anzahl)</t>
  </si>
  <si>
    <t>Angepeilte KM (oder berechnet mit Data --&gt; GoalSeek) oder am laut Planung</t>
  </si>
  <si>
    <t>Mit obiegen Angaben könnten noch x Bonie mehr gemacht werden</t>
  </si>
  <si>
    <t>Mit obiegen Angaben bleiben x Stunden Reserve</t>
  </si>
  <si>
    <t>Ab hier erfolgt die Berechnung - Eingaben nur oben in den ORANGENEN Feldern.</t>
  </si>
  <si>
    <t xml:space="preserve">Die erste Berechnung ist völlig ohne Boni - sprich das maximum was üebr haupt geht </t>
  </si>
  <si>
    <t>Interessanter ist der 2. Block. Dort wird mit der Anzahl der oben angegebenen Boni gerechnet.</t>
  </si>
  <si>
    <t xml:space="preserve">Jeder extraBoni kostet Zeit = wenieger km ODER mehr Speed. </t>
  </si>
  <si>
    <t>Interessant sind die Grünen Zeilen. Im Beispiel kann ich die Rally (ohne Boni) mit 59km/h fahren und bin rechtzeitig im Ziel</t>
  </si>
  <si>
    <t>Danach rechnet das System mit deiner Geschwindigkeit - und sagt was an Zeit für die Boni bleibt und wie viele das sind</t>
  </si>
  <si>
    <t>Wichtig ist das die AVQ Speed die berechnet wird nict grösser als deine Speed wird die Du oben angegeben hast</t>
  </si>
  <si>
    <t>Ssolange das nicht der Fall ist = Possible= Yes</t>
  </si>
  <si>
    <t>ANLEITUNG</t>
  </si>
  <si>
    <t xml:space="preserve">1) Fülle NUR die Orangenen Felder aus. </t>
  </si>
  <si>
    <t>3) Schätze deine Geschwindigkeit im Fahrmodus</t>
  </si>
  <si>
    <t>2) Schätze die KM grob - h * 40..50km</t>
  </si>
  <si>
    <t>4) Wie lange brauchst Du für Tankstops (nicht den Schnellsten) - sondern im Schnitt</t>
  </si>
  <si>
    <t>5) Zeit für die Boni, zeit zum Schlafen, Routing(Reserve) Zeit?</t>
  </si>
  <si>
    <t>6) Anzahl der avisierten Boni - z.b. Tage *15…25</t>
  </si>
  <si>
    <t>In B14/15 steht jetzt die verbleibende Restzeit/Mögliche extraboni auf Basis deiner Angaben</t>
  </si>
  <si>
    <t>Wenn die Restzeit unter 10h ist würde ich anfangen mit Planen und dann die Werte anpassen</t>
  </si>
  <si>
    <t>Ist die Restzeit unter 10h würde ich eine Goalsuche starten. In dem Bild unten möchte</t>
  </si>
  <si>
    <t xml:space="preserve"> ich wissen wie viele KM ich fahren kann wenn die Restzeit 4h sein soll</t>
  </si>
  <si>
    <t>Oder Du veränderst dien Geschwindigkeit weil du z.b. 150 Bonis haben willst - die Restzeit aber auf -5h geht</t>
  </si>
  <si>
    <t>Meine Empfehlung: Lass das Original unverändert und spiele etwas herum</t>
  </si>
  <si>
    <t>Reale KM/Zeiten aus gefahrenen Rallys</t>
  </si>
  <si>
    <t>Stunden</t>
  </si>
  <si>
    <t>KM</t>
  </si>
  <si>
    <t>Tempo über alles (km/h)</t>
  </si>
  <si>
    <t>GBT 2015</t>
  </si>
  <si>
    <t>(Europa)</t>
  </si>
  <si>
    <t>ET 2016</t>
  </si>
  <si>
    <t>M12-2016</t>
  </si>
  <si>
    <t>Deutschland</t>
  </si>
  <si>
    <t>IBR 2017</t>
  </si>
  <si>
    <t>(USA)</t>
  </si>
  <si>
    <t>ABR 2017</t>
  </si>
  <si>
    <t>(Alpen)</t>
  </si>
  <si>
    <t>BBR 2017</t>
  </si>
  <si>
    <t>UK</t>
  </si>
  <si>
    <t>ET2018</t>
  </si>
  <si>
    <t>Nord EU</t>
  </si>
  <si>
    <t>GBR 2018</t>
  </si>
  <si>
    <t>Durchnittswerte der 12Stunden.CH über alle TN (ca. 20)</t>
  </si>
  <si>
    <t>12StundenCH2017</t>
  </si>
  <si>
    <t>(Schweiz)</t>
  </si>
  <si>
    <t>12StundenCH2018</t>
  </si>
  <si>
    <t>12StundenCH2019</t>
  </si>
  <si>
    <t>Average über alles</t>
  </si>
  <si>
    <t>Mögliche Fahrtzeit (Rallyzeit - Gas, Plan, Sleep)</t>
  </si>
  <si>
    <t>Fahrzeit MIT Gas, Plan, Schlaf und Boni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</si>
</sst>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.m\.yy\ h:mm;@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43">
    <xf numFmtId="0" fontId="0" fillId="0" borderId="0" xfId="0"/>
    <xf numFmtId="0" fontId="2" fillId="3" borderId="1" xfId="2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2" fillId="3" borderId="1" xfId="2" applyBorder="1"/>
    <xf numFmtId="0" fontId="0" fillId="0" borderId="8" xfId="0" applyBorder="1"/>
    <xf numFmtId="0" fontId="4" fillId="0" borderId="2" xfId="0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2" fillId="3" borderId="11" xfId="2" applyBorder="1"/>
    <xf numFmtId="0" fontId="0" fillId="0" borderId="13" xfId="0" applyBorder="1"/>
    <xf numFmtId="0" fontId="0" fillId="0" borderId="15" xfId="0" applyBorder="1"/>
    <xf numFmtId="0" fontId="2" fillId="3" borderId="5" xfId="2" applyBorder="1" applyAlignment="1">
      <alignment horizontal="center"/>
    </xf>
    <xf numFmtId="164" fontId="2" fillId="3" borderId="1" xfId="2" applyNumberFormat="1"/>
    <xf numFmtId="164" fontId="2" fillId="3" borderId="11" xfId="2" applyNumberFormat="1" applyBorder="1"/>
    <xf numFmtId="164" fontId="2" fillId="3" borderId="12" xfId="2" applyNumberFormat="1" applyBorder="1"/>
    <xf numFmtId="1" fontId="2" fillId="3" borderId="1" xfId="2" applyNumberFormat="1"/>
    <xf numFmtId="0" fontId="3" fillId="0" borderId="0" xfId="0" applyFont="1" applyBorder="1"/>
    <xf numFmtId="0" fontId="3" fillId="0" borderId="7" xfId="0" applyFont="1" applyBorder="1"/>
    <xf numFmtId="0" fontId="3" fillId="0" borderId="10" xfId="0" applyFont="1" applyBorder="1" applyAlignment="1">
      <alignment horizontal="right"/>
    </xf>
    <xf numFmtId="0" fontId="3" fillId="0" borderId="10" xfId="0" applyFont="1" applyBorder="1"/>
    <xf numFmtId="1" fontId="3" fillId="0" borderId="10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0" fontId="3" fillId="5" borderId="7" xfId="0" applyFont="1" applyFill="1" applyBorder="1"/>
    <xf numFmtId="0" fontId="0" fillId="5" borderId="7" xfId="0" applyFill="1" applyBorder="1"/>
    <xf numFmtId="0" fontId="0" fillId="5" borderId="4" xfId="0" applyFill="1" applyBorder="1"/>
    <xf numFmtId="0" fontId="3" fillId="5" borderId="14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4" borderId="16" xfId="0" applyFont="1" applyFill="1" applyBorder="1"/>
    <xf numFmtId="1" fontId="5" fillId="4" borderId="17" xfId="0" applyNumberFormat="1" applyFont="1" applyFill="1" applyBorder="1" applyAlignment="1">
      <alignment horizontal="center"/>
    </xf>
    <xf numFmtId="0" fontId="5" fillId="4" borderId="18" xfId="0" applyFont="1" applyFill="1" applyBorder="1"/>
    <xf numFmtId="1" fontId="1" fillId="6" borderId="1" xfId="1" applyNumberFormat="1" applyFill="1"/>
    <xf numFmtId="165" fontId="1" fillId="6" borderId="1" xfId="1" applyNumberFormat="1" applyFill="1"/>
    <xf numFmtId="0" fontId="1" fillId="6" borderId="1" xfId="1" applyFill="1"/>
    <xf numFmtId="0" fontId="1" fillId="6" borderId="0" xfId="1" applyFill="1" applyBorder="1"/>
    <xf numFmtId="1" fontId="0" fillId="0" borderId="0" xfId="0" applyNumberFormat="1"/>
    <xf numFmtId="164" fontId="2" fillId="3" borderId="1" xfId="2" applyNumberFormat="1" applyBorder="1"/>
  </cellXfs>
  <cellStyles count="3">
    <cellStyle name="Calculation" xfId="2" builtinId="22"/>
    <cellStyle name="Input" xfId="1" builtinId="20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19</xdr:row>
      <xdr:rowOff>0</xdr:rowOff>
    </xdr:from>
    <xdr:to>
      <xdr:col>14</xdr:col>
      <xdr:colOff>400240</xdr:colOff>
      <xdr:row>27</xdr:row>
      <xdr:rowOff>15369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B64B5F-0533-4C39-9453-8752A9D01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9220" y="3474720"/>
          <a:ext cx="2194750" cy="1486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topLeftCell="A29" workbookViewId="0">
      <selection activeCell="B10" sqref="B10"/>
    </sheetView>
  </sheetViews>
  <sheetFormatPr defaultColWidth="8.77734375" defaultRowHeight="14.4" x14ac:dyDescent="0.3"/>
  <cols>
    <col min="1" max="1" width="26" bestFit="1" customWidth="1"/>
    <col min="2" max="2" width="15.21875" bestFit="1" customWidth="1"/>
    <col min="3" max="3" width="7.77734375" customWidth="1"/>
    <col min="4" max="4" width="25" customWidth="1"/>
    <col min="5" max="5" width="10.77734375" customWidth="1"/>
    <col min="6" max="6" width="6.77734375" customWidth="1"/>
    <col min="7" max="7" width="4.5546875" customWidth="1"/>
  </cols>
  <sheetData>
    <row r="1" spans="1:12" x14ac:dyDescent="0.3">
      <c r="A1" s="24" t="s">
        <v>46</v>
      </c>
      <c r="B1" s="25"/>
    </row>
    <row r="2" spans="1:12" x14ac:dyDescent="0.3">
      <c r="A2" t="s">
        <v>47</v>
      </c>
      <c r="B2" s="37">
        <v>7000</v>
      </c>
      <c r="C2" t="s">
        <v>7</v>
      </c>
      <c r="D2" t="s">
        <v>59</v>
      </c>
      <c r="L2" t="s">
        <v>70</v>
      </c>
    </row>
    <row r="3" spans="1:12" x14ac:dyDescent="0.3">
      <c r="A3" t="s">
        <v>0</v>
      </c>
      <c r="B3" s="38">
        <v>43982.458333333336</v>
      </c>
      <c r="D3" t="s">
        <v>48</v>
      </c>
      <c r="L3" t="s">
        <v>71</v>
      </c>
    </row>
    <row r="4" spans="1:12" x14ac:dyDescent="0.3">
      <c r="A4" t="s">
        <v>1</v>
      </c>
      <c r="B4" s="38">
        <v>43996.5</v>
      </c>
      <c r="D4" t="s">
        <v>49</v>
      </c>
      <c r="L4" t="s">
        <v>73</v>
      </c>
    </row>
    <row r="5" spans="1:12" x14ac:dyDescent="0.3">
      <c r="A5" t="s">
        <v>2</v>
      </c>
      <c r="B5" s="39">
        <v>250</v>
      </c>
      <c r="C5" t="s">
        <v>7</v>
      </c>
      <c r="D5" t="s">
        <v>50</v>
      </c>
      <c r="L5" t="s">
        <v>72</v>
      </c>
    </row>
    <row r="6" spans="1:12" x14ac:dyDescent="0.3">
      <c r="A6" t="s">
        <v>10</v>
      </c>
      <c r="B6" s="18">
        <f>B2/B29</f>
        <v>20.771513353119314</v>
      </c>
      <c r="C6" t="s">
        <v>11</v>
      </c>
      <c r="D6" t="s">
        <v>51</v>
      </c>
      <c r="L6" t="s">
        <v>74</v>
      </c>
    </row>
    <row r="7" spans="1:12" x14ac:dyDescent="0.3">
      <c r="A7" t="s">
        <v>12</v>
      </c>
      <c r="B7" s="39">
        <v>60</v>
      </c>
      <c r="C7" t="s">
        <v>11</v>
      </c>
      <c r="D7" t="s">
        <v>52</v>
      </c>
      <c r="L7" t="s">
        <v>75</v>
      </c>
    </row>
    <row r="8" spans="1:12" x14ac:dyDescent="0.3">
      <c r="A8" t="s">
        <v>43</v>
      </c>
      <c r="B8" s="41">
        <f>B7/1.6</f>
        <v>37.5</v>
      </c>
      <c r="C8" t="s">
        <v>44</v>
      </c>
      <c r="D8" t="s">
        <v>53</v>
      </c>
      <c r="L8" t="s">
        <v>76</v>
      </c>
    </row>
    <row r="9" spans="1:12" x14ac:dyDescent="0.3">
      <c r="A9" t="s">
        <v>3</v>
      </c>
      <c r="B9" s="39">
        <v>15</v>
      </c>
      <c r="C9" t="s">
        <v>8</v>
      </c>
      <c r="D9" t="s">
        <v>54</v>
      </c>
    </row>
    <row r="10" spans="1:12" x14ac:dyDescent="0.3">
      <c r="A10" t="s">
        <v>4</v>
      </c>
      <c r="B10" s="39">
        <v>10</v>
      </c>
      <c r="C10" t="s">
        <v>8</v>
      </c>
      <c r="D10" t="s">
        <v>55</v>
      </c>
      <c r="L10" t="s">
        <v>77</v>
      </c>
    </row>
    <row r="11" spans="1:12" x14ac:dyDescent="0.3">
      <c r="A11" t="s">
        <v>5</v>
      </c>
      <c r="B11" s="39">
        <v>0</v>
      </c>
      <c r="C11" t="s">
        <v>8</v>
      </c>
      <c r="D11" t="s">
        <v>56</v>
      </c>
      <c r="L11" t="s">
        <v>78</v>
      </c>
    </row>
    <row r="12" spans="1:12" x14ac:dyDescent="0.3">
      <c r="A12" t="s">
        <v>9</v>
      </c>
      <c r="B12" s="39">
        <v>14</v>
      </c>
      <c r="C12" t="s">
        <v>6</v>
      </c>
      <c r="D12" t="s">
        <v>57</v>
      </c>
      <c r="L12" t="s">
        <v>79</v>
      </c>
    </row>
    <row r="13" spans="1:12" x14ac:dyDescent="0.3">
      <c r="A13" t="s">
        <v>24</v>
      </c>
      <c r="B13" s="40">
        <v>70</v>
      </c>
      <c r="D13" t="s">
        <v>58</v>
      </c>
      <c r="L13" t="s">
        <v>80</v>
      </c>
    </row>
    <row r="14" spans="1:12" x14ac:dyDescent="0.3">
      <c r="A14" t="s">
        <v>40</v>
      </c>
      <c r="B14" s="18">
        <f>B43-B13</f>
        <v>33.999999999650726</v>
      </c>
      <c r="D14" t="s">
        <v>60</v>
      </c>
      <c r="L14" t="s">
        <v>81</v>
      </c>
    </row>
    <row r="15" spans="1:12" x14ac:dyDescent="0.3">
      <c r="A15" t="s">
        <v>41</v>
      </c>
      <c r="B15" s="15">
        <f>B42-B53</f>
        <v>5.6666666666084549</v>
      </c>
      <c r="C15" t="s">
        <v>6</v>
      </c>
      <c r="D15" t="s">
        <v>61</v>
      </c>
      <c r="L15" t="s">
        <v>82</v>
      </c>
    </row>
    <row r="16" spans="1:12" x14ac:dyDescent="0.3">
      <c r="B16" s="15"/>
    </row>
    <row r="17" spans="1:16" x14ac:dyDescent="0.3">
      <c r="A17" t="s">
        <v>62</v>
      </c>
      <c r="B17" s="15"/>
    </row>
    <row r="18" spans="1:16" x14ac:dyDescent="0.3">
      <c r="A18" t="s">
        <v>63</v>
      </c>
      <c r="B18" s="15"/>
    </row>
    <row r="19" spans="1:16" x14ac:dyDescent="0.3">
      <c r="A19" t="s">
        <v>66</v>
      </c>
      <c r="B19" s="15"/>
    </row>
    <row r="20" spans="1:16" x14ac:dyDescent="0.3">
      <c r="A20" t="s">
        <v>67</v>
      </c>
      <c r="B20" s="15"/>
    </row>
    <row r="21" spans="1:16" x14ac:dyDescent="0.3">
      <c r="B21" s="15"/>
    </row>
    <row r="22" spans="1:16" x14ac:dyDescent="0.3">
      <c r="A22" t="s">
        <v>64</v>
      </c>
      <c r="L22" s="9"/>
    </row>
    <row r="23" spans="1:16" x14ac:dyDescent="0.3">
      <c r="A23" t="s">
        <v>65</v>
      </c>
      <c r="L23" s="9"/>
    </row>
    <row r="24" spans="1:16" x14ac:dyDescent="0.3">
      <c r="A24" t="s">
        <v>68</v>
      </c>
      <c r="L24" s="9"/>
    </row>
    <row r="25" spans="1:16" x14ac:dyDescent="0.3">
      <c r="A25" t="s">
        <v>69</v>
      </c>
      <c r="L25" s="9"/>
    </row>
    <row r="26" spans="1:16" x14ac:dyDescent="0.3">
      <c r="L26" s="9"/>
    </row>
    <row r="27" spans="1:16" ht="15" thickBot="1" x14ac:dyDescent="0.35"/>
    <row r="28" spans="1:16" x14ac:dyDescent="0.3">
      <c r="A28" s="7" t="s">
        <v>33</v>
      </c>
      <c r="B28" s="8"/>
      <c r="C28" s="8"/>
      <c r="D28" s="8"/>
      <c r="E28" s="8"/>
      <c r="F28" s="8"/>
      <c r="G28" s="2"/>
    </row>
    <row r="29" spans="1:16" x14ac:dyDescent="0.3">
      <c r="A29" s="4" t="s">
        <v>13</v>
      </c>
      <c r="B29" s="11">
        <f>(B4-B3)*24</f>
        <v>336.99999999994179</v>
      </c>
      <c r="C29" s="9" t="s">
        <v>6</v>
      </c>
      <c r="D29" s="9" t="s">
        <v>18</v>
      </c>
      <c r="E29" s="9"/>
      <c r="F29" s="9"/>
      <c r="G29" s="6"/>
    </row>
    <row r="30" spans="1:16" x14ac:dyDescent="0.3">
      <c r="A30" s="20" t="s">
        <v>14</v>
      </c>
      <c r="B30" s="11">
        <f>ROUNDUP(B2/B5,0)</f>
        <v>28</v>
      </c>
      <c r="C30" s="9"/>
      <c r="D30" s="9" t="s">
        <v>19</v>
      </c>
      <c r="E30" s="9"/>
      <c r="F30" s="9"/>
      <c r="G30" s="6"/>
      <c r="L30" s="30" t="s">
        <v>83</v>
      </c>
      <c r="M30" s="31" t="s">
        <v>84</v>
      </c>
      <c r="N30" s="31" t="s">
        <v>85</v>
      </c>
      <c r="O30" s="31" t="s">
        <v>86</v>
      </c>
    </row>
    <row r="31" spans="1:16" x14ac:dyDescent="0.3">
      <c r="A31" s="4" t="s">
        <v>15</v>
      </c>
      <c r="B31" s="11">
        <f>B30*B9</f>
        <v>420</v>
      </c>
      <c r="C31" s="9" t="s">
        <v>8</v>
      </c>
      <c r="D31" s="9" t="s">
        <v>20</v>
      </c>
      <c r="E31" s="9"/>
      <c r="F31" s="9"/>
      <c r="G31" s="6"/>
      <c r="L31" t="s">
        <v>87</v>
      </c>
      <c r="M31" s="32">
        <v>24</v>
      </c>
      <c r="N31" s="32">
        <v>1526</v>
      </c>
      <c r="O31" s="33">
        <f>N31/M31</f>
        <v>63.583333333333336</v>
      </c>
      <c r="P31" t="s">
        <v>88</v>
      </c>
    </row>
    <row r="32" spans="1:16" x14ac:dyDescent="0.3">
      <c r="A32" s="4" t="s">
        <v>16</v>
      </c>
      <c r="B32" s="11">
        <f>B11</f>
        <v>0</v>
      </c>
      <c r="C32" s="9" t="s">
        <v>8</v>
      </c>
      <c r="D32" s="9" t="s">
        <v>21</v>
      </c>
      <c r="E32" s="9"/>
      <c r="F32" s="9"/>
      <c r="G32" s="6"/>
      <c r="L32" t="s">
        <v>89</v>
      </c>
      <c r="M32" s="32">
        <v>132</v>
      </c>
      <c r="N32" s="32">
        <v>6110</v>
      </c>
      <c r="O32" s="33">
        <f>N32/M32</f>
        <v>46.287878787878789</v>
      </c>
      <c r="P32" t="s">
        <v>88</v>
      </c>
    </row>
    <row r="33" spans="1:16" x14ac:dyDescent="0.3">
      <c r="A33" s="4" t="s">
        <v>22</v>
      </c>
      <c r="B33" s="11">
        <f>ROUNDUP((B29-24)/24,0)</f>
        <v>14</v>
      </c>
      <c r="C33" s="9"/>
      <c r="D33" s="9" t="s">
        <v>23</v>
      </c>
      <c r="E33" s="9"/>
      <c r="F33" s="9"/>
      <c r="G33" s="6"/>
      <c r="L33" t="s">
        <v>90</v>
      </c>
      <c r="M33" s="32">
        <v>12</v>
      </c>
      <c r="N33" s="32">
        <v>663</v>
      </c>
      <c r="O33" s="33">
        <f t="shared" ref="O33:O43" si="0">N33/M33</f>
        <v>55.25</v>
      </c>
      <c r="P33" t="s">
        <v>91</v>
      </c>
    </row>
    <row r="34" spans="1:16" x14ac:dyDescent="0.3">
      <c r="A34" s="4" t="s">
        <v>17</v>
      </c>
      <c r="B34" s="11">
        <f>B33*B12</f>
        <v>196</v>
      </c>
      <c r="C34" s="9" t="s">
        <v>6</v>
      </c>
      <c r="D34" s="9" t="s">
        <v>23</v>
      </c>
      <c r="E34" s="9"/>
      <c r="F34" s="9"/>
      <c r="G34" s="6"/>
      <c r="L34" t="s">
        <v>92</v>
      </c>
      <c r="M34" s="32">
        <v>264</v>
      </c>
      <c r="N34" s="32">
        <v>13250</v>
      </c>
      <c r="O34" s="33">
        <f t="shared" si="0"/>
        <v>50.189393939393938</v>
      </c>
      <c r="P34" t="s">
        <v>93</v>
      </c>
    </row>
    <row r="35" spans="1:16" x14ac:dyDescent="0.3">
      <c r="A35" s="4" t="s">
        <v>24</v>
      </c>
      <c r="B35" s="11">
        <v>0</v>
      </c>
      <c r="C35" s="9"/>
      <c r="D35" s="9" t="s">
        <v>35</v>
      </c>
      <c r="E35" s="9"/>
      <c r="F35" s="9"/>
      <c r="G35" s="6"/>
      <c r="L35" t="s">
        <v>94</v>
      </c>
      <c r="M35" s="32">
        <v>120</v>
      </c>
      <c r="N35" s="32">
        <v>3323</v>
      </c>
      <c r="O35" s="33">
        <f t="shared" si="0"/>
        <v>27.691666666666666</v>
      </c>
      <c r="P35" t="s">
        <v>95</v>
      </c>
    </row>
    <row r="36" spans="1:16" x14ac:dyDescent="0.3">
      <c r="A36" s="4" t="s">
        <v>29</v>
      </c>
      <c r="B36" s="11">
        <v>0</v>
      </c>
      <c r="C36" s="9" t="s">
        <v>6</v>
      </c>
      <c r="D36" s="9" t="s">
        <v>35</v>
      </c>
      <c r="E36" s="9"/>
      <c r="F36" s="9"/>
      <c r="G36" s="6"/>
      <c r="L36" t="s">
        <v>96</v>
      </c>
      <c r="M36" s="32">
        <v>36</v>
      </c>
      <c r="N36" s="32">
        <v>1411</v>
      </c>
      <c r="O36" s="33">
        <f t="shared" si="0"/>
        <v>39.194444444444443</v>
      </c>
      <c r="P36" t="s">
        <v>97</v>
      </c>
    </row>
    <row r="37" spans="1:16" x14ac:dyDescent="0.3">
      <c r="A37" s="4"/>
      <c r="B37" s="9"/>
      <c r="C37" s="9"/>
      <c r="D37" s="9"/>
      <c r="E37" s="9"/>
      <c r="F37" s="9"/>
      <c r="G37" s="6"/>
      <c r="L37" t="s">
        <v>98</v>
      </c>
      <c r="M37" s="32">
        <v>72</v>
      </c>
      <c r="N37" s="32">
        <v>3485</v>
      </c>
      <c r="O37" s="33">
        <f t="shared" si="0"/>
        <v>48.402777777777779</v>
      </c>
      <c r="P37" t="s">
        <v>99</v>
      </c>
    </row>
    <row r="38" spans="1:16" x14ac:dyDescent="0.3">
      <c r="A38" s="4" t="s">
        <v>25</v>
      </c>
      <c r="B38" s="16">
        <f>((B29*60)-B31-B32-(B34*60))/60</f>
        <v>133.99999999994179</v>
      </c>
      <c r="C38" s="9" t="s">
        <v>6</v>
      </c>
      <c r="D38" s="9" t="s">
        <v>26</v>
      </c>
      <c r="E38" s="9"/>
      <c r="F38" s="9"/>
      <c r="G38" s="6"/>
      <c r="L38" t="s">
        <v>100</v>
      </c>
      <c r="M38" s="32">
        <v>24</v>
      </c>
      <c r="N38" s="32"/>
      <c r="O38" s="33">
        <f t="shared" si="0"/>
        <v>0</v>
      </c>
    </row>
    <row r="39" spans="1:16" x14ac:dyDescent="0.3">
      <c r="A39" s="26" t="s">
        <v>27</v>
      </c>
      <c r="B39" s="11">
        <f>ROUNDUP(B2/B38,0)</f>
        <v>53</v>
      </c>
      <c r="C39" s="9" t="s">
        <v>11</v>
      </c>
      <c r="D39" s="19" t="s">
        <v>28</v>
      </c>
      <c r="E39" s="9"/>
      <c r="F39" s="9"/>
      <c r="G39" s="6"/>
      <c r="M39" s="32"/>
      <c r="N39" s="32"/>
    </row>
    <row r="40" spans="1:16" x14ac:dyDescent="0.3">
      <c r="A40" s="27"/>
      <c r="B40" s="12"/>
      <c r="C40" s="9"/>
      <c r="D40" s="9"/>
      <c r="E40" s="9"/>
      <c r="F40" s="9"/>
      <c r="G40" s="6"/>
      <c r="L40" s="30" t="s">
        <v>101</v>
      </c>
      <c r="M40" s="32"/>
      <c r="N40" s="32"/>
      <c r="O40" s="33"/>
    </row>
    <row r="41" spans="1:16" x14ac:dyDescent="0.3">
      <c r="A41" s="27" t="str">
        <f>"Ride time with my "&amp;B7&amp; "km/h"</f>
        <v>Ride time with my 60km/h</v>
      </c>
      <c r="B41" s="16">
        <f>B2/B7</f>
        <v>116.66666666666667</v>
      </c>
      <c r="C41" s="9" t="s">
        <v>6</v>
      </c>
      <c r="D41" s="9" t="s">
        <v>30</v>
      </c>
      <c r="E41" s="9"/>
      <c r="F41" s="9"/>
      <c r="G41" s="6"/>
      <c r="L41" t="s">
        <v>102</v>
      </c>
      <c r="M41" s="32">
        <v>12</v>
      </c>
      <c r="N41" s="32">
        <v>470</v>
      </c>
      <c r="O41" s="33">
        <f t="shared" si="0"/>
        <v>39.166666666666664</v>
      </c>
      <c r="P41" t="s">
        <v>103</v>
      </c>
    </row>
    <row r="42" spans="1:16" x14ac:dyDescent="0.3">
      <c r="A42" s="27" t="str">
        <f>"Time for Bonus ("&amp;B10&amp;"min / Boni)"</f>
        <v>Time for Bonus (10min / Boni)</v>
      </c>
      <c r="B42" s="16">
        <f>B38-B41</f>
        <v>17.333333333275121</v>
      </c>
      <c r="C42" s="9" t="s">
        <v>6</v>
      </c>
      <c r="D42" s="9" t="s">
        <v>31</v>
      </c>
      <c r="E42" s="9"/>
      <c r="F42" s="9"/>
      <c r="G42" s="6"/>
      <c r="L42" t="s">
        <v>104</v>
      </c>
      <c r="M42" s="32">
        <v>12</v>
      </c>
      <c r="N42" s="32">
        <v>530</v>
      </c>
      <c r="O42" s="33">
        <f t="shared" si="0"/>
        <v>44.166666666666664</v>
      </c>
      <c r="P42" t="s">
        <v>103</v>
      </c>
    </row>
    <row r="43" spans="1:16" ht="15" thickBot="1" x14ac:dyDescent="0.35">
      <c r="A43" s="28" t="s">
        <v>24</v>
      </c>
      <c r="B43" s="17">
        <f>B42*60/B10</f>
        <v>103.99999999965073</v>
      </c>
      <c r="C43" s="10"/>
      <c r="D43" s="10" t="s">
        <v>32</v>
      </c>
      <c r="E43" s="10"/>
      <c r="F43" s="10"/>
      <c r="G43" s="3"/>
      <c r="L43" t="s">
        <v>105</v>
      </c>
      <c r="M43" s="32">
        <v>12</v>
      </c>
      <c r="N43" s="32">
        <v>535</v>
      </c>
      <c r="O43" s="33">
        <f t="shared" si="0"/>
        <v>44.583333333333336</v>
      </c>
      <c r="P43" t="s">
        <v>103</v>
      </c>
    </row>
    <row r="44" spans="1:16" ht="15" thickBot="1" x14ac:dyDescent="0.35"/>
    <row r="45" spans="1:16" ht="15" thickBot="1" x14ac:dyDescent="0.35">
      <c r="A45" s="7" t="s">
        <v>34</v>
      </c>
      <c r="B45" s="8"/>
      <c r="C45" s="8"/>
      <c r="D45" s="8"/>
      <c r="E45" s="8"/>
      <c r="F45" s="8"/>
      <c r="G45" s="2"/>
    </row>
    <row r="46" spans="1:16" ht="16.2" thickBot="1" x14ac:dyDescent="0.35">
      <c r="A46" s="4" t="s">
        <v>13</v>
      </c>
      <c r="B46" s="5">
        <f>B29</f>
        <v>336.99999999994179</v>
      </c>
      <c r="C46" s="9" t="s">
        <v>6</v>
      </c>
      <c r="D46" s="9" t="s">
        <v>18</v>
      </c>
      <c r="E46" s="9"/>
      <c r="F46" s="9"/>
      <c r="G46" s="6"/>
      <c r="L46" s="34" t="s">
        <v>106</v>
      </c>
      <c r="M46" s="35">
        <f>AVERAGEIF(M31:M43,"&gt;0")</f>
        <v>65.454545454545453</v>
      </c>
      <c r="N46" s="35">
        <f>AVERAGEIF(N31:N43,"&gt;0")</f>
        <v>3130.3</v>
      </c>
      <c r="O46" s="35">
        <f>AVERAGEIF(O31:O43,"&gt;0")</f>
        <v>45.851616161616164</v>
      </c>
      <c r="P46" s="36"/>
    </row>
    <row r="47" spans="1:16" x14ac:dyDescent="0.3">
      <c r="A47" s="4" t="s">
        <v>14</v>
      </c>
      <c r="B47" s="5">
        <f t="shared" ref="B47:B51" si="1">B30</f>
        <v>28</v>
      </c>
      <c r="C47" s="9"/>
      <c r="D47" s="9" t="s">
        <v>19</v>
      </c>
      <c r="E47" s="9"/>
      <c r="F47" s="9"/>
      <c r="G47" s="6"/>
    </row>
    <row r="48" spans="1:16" x14ac:dyDescent="0.3">
      <c r="A48" s="4" t="s">
        <v>15</v>
      </c>
      <c r="B48" s="5">
        <f t="shared" si="1"/>
        <v>420</v>
      </c>
      <c r="C48" s="9" t="s">
        <v>8</v>
      </c>
      <c r="D48" s="9" t="s">
        <v>20</v>
      </c>
      <c r="E48" s="9"/>
      <c r="F48" s="9"/>
      <c r="G48" s="6"/>
    </row>
    <row r="49" spans="1:7" x14ac:dyDescent="0.3">
      <c r="A49" s="4" t="s">
        <v>16</v>
      </c>
      <c r="B49" s="5">
        <f t="shared" si="1"/>
        <v>0</v>
      </c>
      <c r="C49" s="9" t="s">
        <v>8</v>
      </c>
      <c r="D49" s="9" t="s">
        <v>21</v>
      </c>
      <c r="E49" s="9"/>
      <c r="F49" s="9"/>
      <c r="G49" s="6"/>
    </row>
    <row r="50" spans="1:7" x14ac:dyDescent="0.3">
      <c r="A50" s="4" t="s">
        <v>22</v>
      </c>
      <c r="B50" s="5">
        <f t="shared" si="1"/>
        <v>14</v>
      </c>
      <c r="C50" s="9"/>
      <c r="D50" s="9" t="s">
        <v>23</v>
      </c>
      <c r="E50" s="9"/>
      <c r="F50" s="9"/>
      <c r="G50" s="6"/>
    </row>
    <row r="51" spans="1:7" x14ac:dyDescent="0.3">
      <c r="A51" s="4" t="s">
        <v>17</v>
      </c>
      <c r="B51" s="5">
        <f t="shared" si="1"/>
        <v>196</v>
      </c>
      <c r="C51" s="9" t="s">
        <v>6</v>
      </c>
      <c r="D51" s="9" t="s">
        <v>23</v>
      </c>
      <c r="E51" s="9"/>
      <c r="F51" s="9"/>
      <c r="G51" s="6"/>
    </row>
    <row r="52" spans="1:7" x14ac:dyDescent="0.3">
      <c r="A52" s="4" t="s">
        <v>24</v>
      </c>
      <c r="B52" s="5">
        <f>B13</f>
        <v>70</v>
      </c>
      <c r="C52" s="9"/>
      <c r="D52" s="9" t="s">
        <v>38</v>
      </c>
      <c r="E52" s="9"/>
      <c r="F52" s="9"/>
      <c r="G52" s="6"/>
    </row>
    <row r="53" spans="1:7" x14ac:dyDescent="0.3">
      <c r="A53" s="4" t="s">
        <v>29</v>
      </c>
      <c r="B53" s="42">
        <f>B52*B10/60</f>
        <v>11.666666666666666</v>
      </c>
      <c r="C53" s="9" t="s">
        <v>6</v>
      </c>
      <c r="D53" s="9" t="s">
        <v>39</v>
      </c>
      <c r="E53" s="9"/>
      <c r="F53" s="9"/>
      <c r="G53" s="6"/>
    </row>
    <row r="54" spans="1:7" x14ac:dyDescent="0.3">
      <c r="A54" s="4"/>
      <c r="B54" s="13"/>
      <c r="C54" s="9"/>
      <c r="D54" s="9"/>
      <c r="E54" s="9"/>
      <c r="F54" s="9"/>
      <c r="G54" s="6"/>
    </row>
    <row r="55" spans="1:7" x14ac:dyDescent="0.3">
      <c r="A55" s="4" t="s">
        <v>25</v>
      </c>
      <c r="B55" s="16">
        <f>B38</f>
        <v>133.99999999994179</v>
      </c>
      <c r="C55" s="9" t="s">
        <v>6</v>
      </c>
      <c r="D55" s="9" t="s">
        <v>107</v>
      </c>
      <c r="E55" s="9"/>
      <c r="F55" s="9"/>
      <c r="G55" s="6"/>
    </row>
    <row r="56" spans="1:7" x14ac:dyDescent="0.3">
      <c r="A56" s="27" t="s">
        <v>42</v>
      </c>
      <c r="B56" s="15">
        <f>B38-B53</f>
        <v>122.33333333327512</v>
      </c>
      <c r="C56" s="9"/>
      <c r="D56" s="9" t="s">
        <v>108</v>
      </c>
      <c r="E56" s="9"/>
      <c r="F56" s="9"/>
      <c r="G56" s="6"/>
    </row>
    <row r="57" spans="1:7" x14ac:dyDescent="0.3">
      <c r="A57" s="29" t="s">
        <v>27</v>
      </c>
      <c r="B57" s="1">
        <f>ROUNDUP(B2/B56,0)</f>
        <v>58</v>
      </c>
      <c r="C57" s="9"/>
      <c r="D57" s="19" t="s">
        <v>36</v>
      </c>
      <c r="E57" s="9"/>
      <c r="F57" s="9"/>
      <c r="G57" s="6"/>
    </row>
    <row r="58" spans="1:7" ht="15" thickBot="1" x14ac:dyDescent="0.35">
      <c r="A58" s="28" t="s">
        <v>37</v>
      </c>
      <c r="B58" s="14" t="str">
        <f>IF(B57&gt;B7,"NO","YES")</f>
        <v>YES</v>
      </c>
      <c r="C58" s="10">
        <f>IF(B58="YES",1,0)</f>
        <v>1</v>
      </c>
      <c r="D58" s="21" t="s">
        <v>45</v>
      </c>
      <c r="E58" s="23">
        <f>B57*0.621371</f>
        <v>36.039518000000001</v>
      </c>
      <c r="F58" s="22" t="s">
        <v>44</v>
      </c>
      <c r="G58" s="3"/>
    </row>
  </sheetData>
  <scenarios current="0" show="0">
    <scenario name="BoniTest" locked="1" count="1" user="ihp" comment="Created by ihp on 28.04.2016">
      <inputCells r="B13" val="15"/>
    </scenario>
  </scenarios>
  <conditionalFormatting sqref="B57">
    <cfRule type="cellIs" dxfId="2" priority="3" operator="lessThan">
      <formula>$B$7</formula>
    </cfRule>
  </conditionalFormatting>
  <conditionalFormatting sqref="O31:O38 O41:O43">
    <cfRule type="cellIs" dxfId="1" priority="1" operator="lessThan">
      <formula>$D$42</formula>
    </cfRule>
    <cfRule type="cellIs" dxfId="0" priority="2" operator="greaterThan">
      <formula>$D$42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LEG1</vt:lpstr>
    </vt:vector>
  </TitlesOfParts>
  <Company>Avaloq Evolution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ihp</dc:creator>
  <cp:lastModifiedBy>peter ihlo</cp:lastModifiedBy>
  <cp:lastPrinted>2016-04-28T10:06:49Z</cp:lastPrinted>
  <dcterms:created xsi:type="dcterms:W3CDTF">2016-04-28T08:03:21Z</dcterms:created>
  <dcterms:modified xsi:type="dcterms:W3CDTF">2020-02-16T13:26:42Z</dcterms:modified>
</cp:coreProperties>
</file>